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1480" windowHeight="651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<sst xmlns="http://schemas.openxmlformats.org/spreadsheetml/2006/main" count="90" uniqueCount="63">
  <si>
    <t>Foreningens navn</t>
  </si>
  <si>
    <t>Tilskuds</t>
  </si>
  <si>
    <t>Varde Håndboldklub</t>
  </si>
  <si>
    <t xml:space="preserve">Beregnet </t>
  </si>
  <si>
    <t>Difference</t>
  </si>
  <si>
    <t>Hallen:</t>
  </si>
  <si>
    <t>Svømmehallen:</t>
  </si>
  <si>
    <t>ØGU</t>
  </si>
  <si>
    <t>Gebyr</t>
  </si>
  <si>
    <t>udgifter 2010</t>
  </si>
  <si>
    <t>gebyr</t>
  </si>
  <si>
    <t>Egenbetaling</t>
  </si>
  <si>
    <t>Alslev Boldklub</t>
  </si>
  <si>
    <t>Gebyr 100%</t>
  </si>
  <si>
    <t>AGU</t>
  </si>
  <si>
    <t>AGU Aktiv</t>
  </si>
  <si>
    <t>AGU Badminton</t>
  </si>
  <si>
    <t>AGU Gymnastik</t>
  </si>
  <si>
    <t>AGU Håndbold</t>
  </si>
  <si>
    <t>AGU Klub 89</t>
  </si>
  <si>
    <t>AGU Tennis</t>
  </si>
  <si>
    <t>Billum Hallen</t>
  </si>
  <si>
    <t>Alslev Hallen</t>
  </si>
  <si>
    <t>Billum Idrætsforening</t>
  </si>
  <si>
    <t>BIF Badminton</t>
  </si>
  <si>
    <t>BIF Gymnastik</t>
  </si>
  <si>
    <t>JBS Fodbold</t>
  </si>
  <si>
    <t>Jacobi Hallen</t>
  </si>
  <si>
    <t>Lerpøthallen</t>
  </si>
  <si>
    <t>MOT Håndbold</t>
  </si>
  <si>
    <t>MOT Svømning</t>
  </si>
  <si>
    <t>STIF</t>
  </si>
  <si>
    <t>Lykkesgård Hallen</t>
  </si>
  <si>
    <t>STIF Fodbold</t>
  </si>
  <si>
    <t>Team Vest Håndbold</t>
  </si>
  <si>
    <t>Varde Badminton Klub</t>
  </si>
  <si>
    <t>Varde Idrætsforening</t>
  </si>
  <si>
    <t>VIF Ungdom</t>
  </si>
  <si>
    <t>VIF Kvinder</t>
  </si>
  <si>
    <t>VIF Senior Herrer</t>
  </si>
  <si>
    <t>VIF</t>
  </si>
  <si>
    <t>VIF Miniput</t>
  </si>
  <si>
    <t>Varde Gymnastikforening</t>
  </si>
  <si>
    <t>Varde Svømmeklub</t>
  </si>
  <si>
    <t>Varde Volley</t>
  </si>
  <si>
    <t>Varde Fægteklub</t>
  </si>
  <si>
    <t>IFS Vestjyderne</t>
  </si>
  <si>
    <t>Regel om 75% laves om</t>
  </si>
  <si>
    <t>HALLER m.m. IFV</t>
  </si>
  <si>
    <t>Ølgod Svømmehal:</t>
  </si>
  <si>
    <t>Beregninger gebyr for lån af haller m.m. - evt. ændrede regler</t>
  </si>
  <si>
    <t>I alt</t>
  </si>
  <si>
    <t>Antal</t>
  </si>
  <si>
    <t>timer</t>
  </si>
  <si>
    <t>Medl.</t>
  </si>
  <si>
    <t>%</t>
  </si>
  <si>
    <t>1)</t>
  </si>
  <si>
    <t>Alslev Boldklub og Alslev GU er lagt sammen til Alslev Sport og Kultur</t>
  </si>
  <si>
    <t>-</t>
  </si>
  <si>
    <t>Sportsdykkerklubben Naut.</t>
  </si>
  <si>
    <t>Mølleparkens Badm. Klub</t>
  </si>
  <si>
    <t>0</t>
  </si>
  <si>
    <t>Beregnet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</si>
</sst>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&quot;kr&quot;\ * #,##0.000_);_(&quot;kr&quot;\ * \(#,##0.000\);_(&quot;kr&quot;\ * &quot;-&quot;??_);_(@_)"/>
    <numFmt numFmtId="178" formatCode="0.000"/>
    <numFmt numFmtId="179" formatCode="0.0000"/>
    <numFmt numFmtId="180" formatCode="#,##0.0"/>
    <numFmt numFmtId="181" formatCode="_(* #,##0.0000_);_(* \(#,##0.0000\);_(* &quot;-&quot;??_);_(@_)"/>
    <numFmt numFmtId="182" formatCode="mmmm\ yyyy"/>
    <numFmt numFmtId="183" formatCode="0.0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3" applyNumberFormat="0" applyAlignment="0" applyProtection="0"/>
    <xf numFmtId="0" fontId="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1" fontId="5" fillId="0" borderId="0" xfId="40" applyFont="1" applyAlignment="1">
      <alignment horizontal="centerContinuous"/>
    </xf>
    <xf numFmtId="171" fontId="5" fillId="0" borderId="0" xfId="4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171" fontId="5" fillId="0" borderId="13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" fontId="5" fillId="34" borderId="13" xfId="40" applyNumberFormat="1" applyFont="1" applyFill="1" applyBorder="1" applyAlignment="1">
      <alignment horizontal="right"/>
    </xf>
    <xf numFmtId="4" fontId="5" fillId="33" borderId="13" xfId="4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/>
    </xf>
    <xf numFmtId="0" fontId="6" fillId="0" borderId="14" xfId="40" applyNumberFormat="1" applyFont="1" applyFill="1" applyBorder="1" applyAlignment="1">
      <alignment horizontal="center"/>
    </xf>
    <xf numFmtId="171" fontId="5" fillId="0" borderId="15" xfId="40" applyFont="1" applyBorder="1" applyAlignment="1">
      <alignment horizontal="center"/>
    </xf>
    <xf numFmtId="171" fontId="5" fillId="0" borderId="15" xfId="40" applyFont="1" applyFill="1" applyBorder="1" applyAlignment="1">
      <alignment/>
    </xf>
    <xf numFmtId="171" fontId="9" fillId="0" borderId="0" xfId="4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171" fontId="5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4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4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171" fontId="0" fillId="0" borderId="0" xfId="4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9" fillId="0" borderId="0" xfId="4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171" fontId="6" fillId="0" borderId="17" xfId="40" applyFont="1" applyFill="1" applyBorder="1" applyAlignment="1">
      <alignment/>
    </xf>
    <xf numFmtId="171" fontId="6" fillId="0" borderId="18" xfId="0" applyNumberFormat="1" applyFont="1" applyBorder="1" applyAlignment="1">
      <alignment horizontal="center"/>
    </xf>
    <xf numFmtId="171" fontId="6" fillId="0" borderId="17" xfId="0" applyNumberFormat="1" applyFont="1" applyFill="1" applyBorder="1" applyAlignment="1">
      <alignment horizontal="center"/>
    </xf>
    <xf numFmtId="4" fontId="6" fillId="33" borderId="18" xfId="40" applyNumberFormat="1" applyFont="1" applyFill="1" applyBorder="1" applyAlignment="1">
      <alignment horizontal="right"/>
    </xf>
    <xf numFmtId="4" fontId="6" fillId="34" borderId="18" xfId="40" applyNumberFormat="1" applyFont="1" applyFill="1" applyBorder="1" applyAlignment="1">
      <alignment horizontal="right"/>
    </xf>
    <xf numFmtId="4" fontId="5" fillId="0" borderId="13" xfId="4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1" fontId="6" fillId="0" borderId="0" xfId="40" applyFont="1" applyFill="1" applyBorder="1" applyAlignment="1">
      <alignment/>
    </xf>
    <xf numFmtId="171" fontId="6" fillId="0" borderId="0" xfId="0" applyNumberFormat="1" applyFont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4" fontId="6" fillId="0" borderId="0" xfId="4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1" fontId="6" fillId="0" borderId="19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6" fillId="0" borderId="18" xfId="4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1" fillId="36" borderId="13" xfId="0" applyFont="1" applyFill="1" applyBorder="1" applyAlignment="1">
      <alignment/>
    </xf>
    <xf numFmtId="0" fontId="6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43" fontId="5" fillId="6" borderId="13" xfId="0" applyNumberFormat="1" applyFont="1" applyFill="1" applyBorder="1" applyAlignment="1">
      <alignment/>
    </xf>
    <xf numFmtId="43" fontId="6" fillId="6" borderId="16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6" fontId="11" fillId="0" borderId="0" xfId="40" applyNumberFormat="1" applyFont="1" applyFill="1" applyBorder="1" applyAlignment="1">
      <alignment horizontal="center"/>
    </xf>
    <xf numFmtId="183" fontId="11" fillId="0" borderId="0" xfId="40" applyNumberFormat="1" applyFont="1" applyFill="1" applyBorder="1" applyAlignment="1">
      <alignment horizontal="center"/>
    </xf>
    <xf numFmtId="1" fontId="11" fillId="0" borderId="0" xfId="40" applyNumberFormat="1" applyFont="1" applyFill="1" applyBorder="1" applyAlignment="1">
      <alignment horizontal="center"/>
    </xf>
    <xf numFmtId="183" fontId="9" fillId="0" borderId="19" xfId="40" applyNumberFormat="1" applyFont="1" applyFill="1" applyBorder="1" applyAlignment="1">
      <alignment horizontal="center"/>
    </xf>
    <xf numFmtId="183" fontId="9" fillId="0" borderId="0" xfId="4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83" fontId="11" fillId="0" borderId="24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37" borderId="24" xfId="0" applyNumberFormat="1" applyFont="1" applyFill="1" applyBorder="1" applyAlignment="1">
      <alignment horizontal="center"/>
    </xf>
    <xf numFmtId="183" fontId="11" fillId="0" borderId="24" xfId="40" applyNumberFormat="1" applyFont="1" applyFill="1" applyBorder="1" applyAlignment="1">
      <alignment horizontal="center"/>
    </xf>
    <xf numFmtId="1" fontId="11" fillId="0" borderId="24" xfId="40" applyNumberFormat="1" applyFont="1" applyFill="1" applyBorder="1" applyAlignment="1">
      <alignment horizontal="center"/>
    </xf>
    <xf numFmtId="183" fontId="9" fillId="0" borderId="25" xfId="40" applyNumberFormat="1" applyFont="1" applyFill="1" applyBorder="1" applyAlignment="1">
      <alignment horizontal="center"/>
    </xf>
    <xf numFmtId="183" fontId="11" fillId="1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75" fontId="11" fillId="10" borderId="0" xfId="40" applyNumberFormat="1" applyFont="1" applyFill="1" applyBorder="1" applyAlignment="1">
      <alignment horizontal="center"/>
    </xf>
    <xf numFmtId="175" fontId="11" fillId="0" borderId="0" xfId="40" applyNumberFormat="1" applyFont="1" applyFill="1" applyBorder="1" applyAlignment="1">
      <alignment horizontal="center"/>
    </xf>
    <xf numFmtId="183" fontId="11" fillId="10" borderId="0" xfId="40" applyNumberFormat="1" applyFont="1" applyFill="1" applyBorder="1" applyAlignment="1">
      <alignment horizontal="center"/>
    </xf>
    <xf numFmtId="9" fontId="6" fillId="0" borderId="20" xfId="4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18" xfId="0" applyNumberFormat="1" applyFont="1" applyFill="1" applyBorder="1" applyAlignment="1">
      <alignment horizontal="center"/>
    </xf>
    <xf numFmtId="9" fontId="6" fillId="0" borderId="18" xfId="40" applyNumberFormat="1" applyFont="1" applyFill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47">
      <selection activeCell="D9" sqref="D9"/>
    </sheetView>
  </sheetViews>
  <sheetFormatPr defaultColWidth="9.140625" defaultRowHeight="12.75"/>
  <cols>
    <col min="1" max="1" width="19.00390625" style="0" customWidth="1"/>
    <col min="2" max="2" width="10.140625" style="89" customWidth="1"/>
    <col min="3" max="3" width="3.57421875" style="100" customWidth="1"/>
    <col min="4" max="4" width="5.7109375" style="100" customWidth="1"/>
    <col min="5" max="5" width="4.421875" style="100" customWidth="1"/>
    <col min="6" max="6" width="10.00390625" style="89" customWidth="1"/>
    <col min="7" max="7" width="9.8515625" style="89" customWidth="1"/>
    <col min="8" max="9" width="10.140625" style="89" customWidth="1"/>
    <col min="10" max="10" width="10.57421875" style="89" customWidth="1"/>
    <col min="11" max="11" width="10.8515625" style="9" customWidth="1"/>
    <col min="12" max="12" width="10.28125" style="89" customWidth="1"/>
    <col min="13" max="13" width="8.7109375" style="98" customWidth="1"/>
    <col min="14" max="14" width="11.421875" style="89" customWidth="1"/>
    <col min="15" max="15" width="12.00390625" style="0" customWidth="1"/>
    <col min="16" max="16" width="11.28125" style="0" bestFit="1" customWidth="1"/>
  </cols>
  <sheetData>
    <row r="1" spans="1:15" ht="18" thickBot="1">
      <c r="A1" s="2" t="s">
        <v>50</v>
      </c>
      <c r="B1" s="88"/>
      <c r="C1" s="99"/>
      <c r="D1" s="99"/>
      <c r="E1" s="99"/>
      <c r="F1" s="88"/>
      <c r="G1" s="88"/>
      <c r="H1" s="88"/>
      <c r="I1" s="88"/>
      <c r="J1" s="88"/>
      <c r="K1" s="8"/>
      <c r="L1" s="88"/>
      <c r="M1" s="97"/>
      <c r="N1" s="88"/>
      <c r="O1" s="1"/>
    </row>
    <row r="2" spans="1:15" s="3" customFormat="1" ht="12.75" thickBot="1">
      <c r="A2" s="4"/>
      <c r="B2" s="129" t="s">
        <v>11</v>
      </c>
      <c r="C2" s="130"/>
      <c r="D2" s="130"/>
      <c r="E2" s="130"/>
      <c r="F2" s="131"/>
      <c r="G2" s="80"/>
      <c r="H2" s="81">
        <v>0.25</v>
      </c>
      <c r="I2" s="132">
        <v>0.2</v>
      </c>
      <c r="J2" s="133"/>
      <c r="K2" s="127">
        <v>0.15</v>
      </c>
      <c r="L2" s="134"/>
      <c r="M2" s="127">
        <v>0.1</v>
      </c>
      <c r="N2" s="128"/>
      <c r="O2" s="15"/>
    </row>
    <row r="3" spans="1:15" s="3" customFormat="1" ht="31.5">
      <c r="A3" s="4" t="s">
        <v>0</v>
      </c>
      <c r="B3" s="5" t="s">
        <v>8</v>
      </c>
      <c r="C3" s="111" t="s">
        <v>1</v>
      </c>
      <c r="D3" s="101" t="s">
        <v>52</v>
      </c>
      <c r="E3" s="101" t="s">
        <v>54</v>
      </c>
      <c r="F3" s="5" t="s">
        <v>13</v>
      </c>
      <c r="G3" s="5" t="s">
        <v>13</v>
      </c>
      <c r="H3" s="21" t="s">
        <v>3</v>
      </c>
      <c r="I3" s="21" t="s">
        <v>3</v>
      </c>
      <c r="J3" s="26" t="s">
        <v>4</v>
      </c>
      <c r="K3" s="21" t="s">
        <v>3</v>
      </c>
      <c r="L3" s="29" t="s">
        <v>4</v>
      </c>
      <c r="M3" s="84" t="s">
        <v>62</v>
      </c>
      <c r="N3" s="91" t="s">
        <v>4</v>
      </c>
      <c r="O3" s="15"/>
    </row>
    <row r="4" spans="1:15" s="3" customFormat="1" ht="23.25" thickBot="1">
      <c r="A4" s="6"/>
      <c r="B4" s="19" t="s">
        <v>9</v>
      </c>
      <c r="C4" s="112" t="s">
        <v>55</v>
      </c>
      <c r="D4" s="102" t="s">
        <v>53</v>
      </c>
      <c r="E4" s="102" t="s">
        <v>55</v>
      </c>
      <c r="F4" s="7">
        <v>2010</v>
      </c>
      <c r="G4" s="7">
        <v>2013</v>
      </c>
      <c r="H4" s="22" t="s">
        <v>10</v>
      </c>
      <c r="I4" s="22" t="s">
        <v>10</v>
      </c>
      <c r="J4" s="27"/>
      <c r="K4" s="22" t="s">
        <v>10</v>
      </c>
      <c r="L4" s="30"/>
      <c r="M4" s="85" t="s">
        <v>10</v>
      </c>
      <c r="N4" s="92"/>
      <c r="O4" s="15"/>
    </row>
    <row r="5" spans="1:15" s="3" customFormat="1" ht="12.75" thickBot="1">
      <c r="A5" s="56" t="s">
        <v>48</v>
      </c>
      <c r="B5" s="34"/>
      <c r="C5" s="113"/>
      <c r="D5" s="103"/>
      <c r="E5" s="103"/>
      <c r="F5" s="24"/>
      <c r="G5" s="82"/>
      <c r="H5" s="35"/>
      <c r="I5" s="35"/>
      <c r="J5" s="28"/>
      <c r="K5" s="37"/>
      <c r="L5" s="31"/>
      <c r="M5" s="86"/>
      <c r="N5" s="93"/>
      <c r="O5" s="15"/>
    </row>
    <row r="6" spans="1:15" s="3" customFormat="1" ht="12">
      <c r="A6" s="23" t="s">
        <v>22</v>
      </c>
      <c r="B6" s="53"/>
      <c r="C6" s="114"/>
      <c r="D6" s="103"/>
      <c r="E6" s="103"/>
      <c r="F6" s="24"/>
      <c r="G6" s="82"/>
      <c r="H6" s="54"/>
      <c r="I6" s="54"/>
      <c r="J6" s="28"/>
      <c r="K6" s="55"/>
      <c r="L6" s="31"/>
      <c r="M6" s="86"/>
      <c r="N6" s="94"/>
      <c r="O6" s="15"/>
    </row>
    <row r="7" spans="1:15" s="11" customFormat="1" ht="12">
      <c r="A7" s="41" t="s">
        <v>5</v>
      </c>
      <c r="B7" s="38"/>
      <c r="C7" s="115"/>
      <c r="D7" s="104"/>
      <c r="E7" s="104"/>
      <c r="F7" s="25"/>
      <c r="G7" s="74"/>
      <c r="H7" s="36"/>
      <c r="I7" s="36"/>
      <c r="J7" s="33"/>
      <c r="K7" s="36"/>
      <c r="L7" s="32"/>
      <c r="M7" s="73"/>
      <c r="N7" s="94"/>
      <c r="O7" s="17"/>
    </row>
    <row r="8" spans="1:15" s="11" customFormat="1" ht="12">
      <c r="A8" s="20" t="s">
        <v>12</v>
      </c>
      <c r="B8" s="38">
        <v>22316</v>
      </c>
      <c r="C8" s="116">
        <v>75</v>
      </c>
      <c r="D8" s="105">
        <v>210</v>
      </c>
      <c r="E8" s="121">
        <v>40.12</v>
      </c>
      <c r="F8" s="25">
        <f aca="true" t="shared" si="0" ref="F8:F14">B8*4</f>
        <v>89264</v>
      </c>
      <c r="G8" s="74">
        <f aca="true" t="shared" si="1" ref="G8:G14">SUM(D8*452)</f>
        <v>94920</v>
      </c>
      <c r="H8" s="36">
        <f>G8*$H$2</f>
        <v>23730</v>
      </c>
      <c r="I8" s="36">
        <f aca="true" t="shared" si="2" ref="I8:I14">G8*$I$2</f>
        <v>18984</v>
      </c>
      <c r="J8" s="33">
        <f aca="true" t="shared" si="3" ref="J8:J14">SUM(I8-H8)</f>
        <v>-4746</v>
      </c>
      <c r="K8" s="36">
        <f aca="true" t="shared" si="4" ref="K8:K14">G8*$K$2</f>
        <v>14238</v>
      </c>
      <c r="L8" s="32">
        <f aca="true" t="shared" si="5" ref="L8:L14">SUM(K8-H8)</f>
        <v>-9492</v>
      </c>
      <c r="M8" s="73">
        <f aca="true" t="shared" si="6" ref="M8:M14">G8*$M$2</f>
        <v>9492</v>
      </c>
      <c r="N8" s="95">
        <f aca="true" t="shared" si="7" ref="N8:N14">SUM(M8-H8)</f>
        <v>-14238</v>
      </c>
      <c r="O8" s="17"/>
    </row>
    <row r="9" spans="1:16" s="11" customFormat="1" ht="12">
      <c r="A9" s="20" t="s">
        <v>15</v>
      </c>
      <c r="B9" s="38">
        <v>7712</v>
      </c>
      <c r="C9" s="116">
        <v>75</v>
      </c>
      <c r="D9" s="104">
        <v>73</v>
      </c>
      <c r="E9" s="122" t="s">
        <v>56</v>
      </c>
      <c r="F9" s="25">
        <f t="shared" si="0"/>
        <v>30848</v>
      </c>
      <c r="G9" s="74">
        <f t="shared" si="1"/>
        <v>32996</v>
      </c>
      <c r="H9" s="36">
        <f aca="true" t="shared" si="8" ref="H9:H64">G9*$H$2</f>
        <v>8249</v>
      </c>
      <c r="I9" s="36">
        <f t="shared" si="2"/>
        <v>6599.200000000001</v>
      </c>
      <c r="J9" s="33">
        <f t="shared" si="3"/>
        <v>-1649.7999999999993</v>
      </c>
      <c r="K9" s="36">
        <f t="shared" si="4"/>
        <v>4949.4</v>
      </c>
      <c r="L9" s="32">
        <f t="shared" si="5"/>
        <v>-3299.6000000000004</v>
      </c>
      <c r="M9" s="73">
        <f t="shared" si="6"/>
        <v>3299.6000000000004</v>
      </c>
      <c r="N9" s="95">
        <f t="shared" si="7"/>
        <v>-4949.4</v>
      </c>
      <c r="O9" s="42"/>
      <c r="P9" s="60"/>
    </row>
    <row r="10" spans="1:16" s="11" customFormat="1" ht="12">
      <c r="A10" s="20" t="s">
        <v>16</v>
      </c>
      <c r="B10" s="38">
        <v>30559</v>
      </c>
      <c r="C10" s="116">
        <v>75</v>
      </c>
      <c r="D10" s="105">
        <v>288</v>
      </c>
      <c r="E10" s="123" t="s">
        <v>61</v>
      </c>
      <c r="F10" s="25">
        <f t="shared" si="0"/>
        <v>122236</v>
      </c>
      <c r="G10" s="74">
        <f t="shared" si="1"/>
        <v>130176</v>
      </c>
      <c r="H10" s="36">
        <f t="shared" si="8"/>
        <v>32544</v>
      </c>
      <c r="I10" s="36">
        <f t="shared" si="2"/>
        <v>26035.2</v>
      </c>
      <c r="J10" s="33">
        <f t="shared" si="3"/>
        <v>-6508.799999999999</v>
      </c>
      <c r="K10" s="36">
        <f t="shared" si="4"/>
        <v>19526.399999999998</v>
      </c>
      <c r="L10" s="32">
        <f t="shared" si="5"/>
        <v>-13017.600000000002</v>
      </c>
      <c r="M10" s="73">
        <f t="shared" si="6"/>
        <v>13017.6</v>
      </c>
      <c r="N10" s="95">
        <f t="shared" si="7"/>
        <v>-19526.4</v>
      </c>
      <c r="O10" s="42"/>
      <c r="P10" s="60"/>
    </row>
    <row r="11" spans="1:16" s="11" customFormat="1" ht="12">
      <c r="A11" s="20" t="s">
        <v>17</v>
      </c>
      <c r="B11" s="38">
        <v>21624</v>
      </c>
      <c r="C11" s="116">
        <v>75</v>
      </c>
      <c r="D11" s="105">
        <v>204</v>
      </c>
      <c r="E11" s="123" t="s">
        <v>61</v>
      </c>
      <c r="F11" s="25">
        <f t="shared" si="0"/>
        <v>86496</v>
      </c>
      <c r="G11" s="74">
        <f t="shared" si="1"/>
        <v>92208</v>
      </c>
      <c r="H11" s="36">
        <f t="shared" si="8"/>
        <v>23052</v>
      </c>
      <c r="I11" s="36">
        <f t="shared" si="2"/>
        <v>18441.600000000002</v>
      </c>
      <c r="J11" s="33">
        <f t="shared" si="3"/>
        <v>-4610.399999999998</v>
      </c>
      <c r="K11" s="36">
        <f t="shared" si="4"/>
        <v>13831.199999999999</v>
      </c>
      <c r="L11" s="32">
        <f t="shared" si="5"/>
        <v>-9220.800000000001</v>
      </c>
      <c r="M11" s="73">
        <f t="shared" si="6"/>
        <v>9220.800000000001</v>
      </c>
      <c r="N11" s="95">
        <f t="shared" si="7"/>
        <v>-13831.199999999999</v>
      </c>
      <c r="O11" s="42"/>
      <c r="P11" s="42"/>
    </row>
    <row r="12" spans="1:16" s="11" customFormat="1" ht="12">
      <c r="A12" s="20" t="s">
        <v>18</v>
      </c>
      <c r="B12" s="38">
        <v>35259</v>
      </c>
      <c r="C12" s="116">
        <v>75</v>
      </c>
      <c r="D12" s="105">
        <v>332</v>
      </c>
      <c r="E12" s="123" t="s">
        <v>61</v>
      </c>
      <c r="F12" s="25">
        <f t="shared" si="0"/>
        <v>141036</v>
      </c>
      <c r="G12" s="74">
        <f t="shared" si="1"/>
        <v>150064</v>
      </c>
      <c r="H12" s="36">
        <f t="shared" si="8"/>
        <v>37516</v>
      </c>
      <c r="I12" s="36">
        <f t="shared" si="2"/>
        <v>30012.800000000003</v>
      </c>
      <c r="J12" s="33">
        <f t="shared" si="3"/>
        <v>-7503.199999999997</v>
      </c>
      <c r="K12" s="36">
        <f t="shared" si="4"/>
        <v>22509.6</v>
      </c>
      <c r="L12" s="32">
        <f t="shared" si="5"/>
        <v>-15006.400000000001</v>
      </c>
      <c r="M12" s="73">
        <f t="shared" si="6"/>
        <v>15006.400000000001</v>
      </c>
      <c r="N12" s="95">
        <f t="shared" si="7"/>
        <v>-22509.6</v>
      </c>
      <c r="O12" s="42"/>
      <c r="P12" s="60"/>
    </row>
    <row r="13" spans="1:16" s="11" customFormat="1" ht="12">
      <c r="A13" s="20" t="s">
        <v>19</v>
      </c>
      <c r="B13" s="38">
        <v>6583</v>
      </c>
      <c r="C13" s="116">
        <v>75</v>
      </c>
      <c r="D13" s="105">
        <v>62</v>
      </c>
      <c r="E13" s="123" t="s">
        <v>61</v>
      </c>
      <c r="F13" s="25">
        <f t="shared" si="0"/>
        <v>26332</v>
      </c>
      <c r="G13" s="74">
        <f t="shared" si="1"/>
        <v>28024</v>
      </c>
      <c r="H13" s="36">
        <f t="shared" si="8"/>
        <v>7006</v>
      </c>
      <c r="I13" s="36">
        <f t="shared" si="2"/>
        <v>5604.8</v>
      </c>
      <c r="J13" s="33">
        <f t="shared" si="3"/>
        <v>-1401.1999999999998</v>
      </c>
      <c r="K13" s="36">
        <f t="shared" si="4"/>
        <v>4203.599999999999</v>
      </c>
      <c r="L13" s="32">
        <f t="shared" si="5"/>
        <v>-2802.4000000000005</v>
      </c>
      <c r="M13" s="73">
        <f t="shared" si="6"/>
        <v>2802.4</v>
      </c>
      <c r="N13" s="95">
        <f t="shared" si="7"/>
        <v>-4203.6</v>
      </c>
      <c r="O13" s="42"/>
      <c r="P13" s="60"/>
    </row>
    <row r="14" spans="1:16" s="11" customFormat="1" ht="12">
      <c r="A14" s="20" t="s">
        <v>20</v>
      </c>
      <c r="B14" s="38">
        <v>4885</v>
      </c>
      <c r="C14" s="116">
        <v>75</v>
      </c>
      <c r="D14" s="105">
        <v>46</v>
      </c>
      <c r="E14" s="123" t="s">
        <v>61</v>
      </c>
      <c r="F14" s="25">
        <f t="shared" si="0"/>
        <v>19540</v>
      </c>
      <c r="G14" s="74">
        <f t="shared" si="1"/>
        <v>20792</v>
      </c>
      <c r="H14" s="36">
        <f t="shared" si="8"/>
        <v>5198</v>
      </c>
      <c r="I14" s="36">
        <f t="shared" si="2"/>
        <v>4158.400000000001</v>
      </c>
      <c r="J14" s="33">
        <f t="shared" si="3"/>
        <v>-1039.5999999999995</v>
      </c>
      <c r="K14" s="36">
        <f t="shared" si="4"/>
        <v>3118.7999999999997</v>
      </c>
      <c r="L14" s="32">
        <f t="shared" si="5"/>
        <v>-2079.2000000000003</v>
      </c>
      <c r="M14" s="73">
        <f t="shared" si="6"/>
        <v>2079.2000000000003</v>
      </c>
      <c r="N14" s="95">
        <f t="shared" si="7"/>
        <v>-3118.7999999999997</v>
      </c>
      <c r="O14" s="42"/>
      <c r="P14" s="60"/>
    </row>
    <row r="15" spans="1:16" s="11" customFormat="1" ht="12">
      <c r="A15" s="20"/>
      <c r="B15" s="38"/>
      <c r="C15" s="115"/>
      <c r="D15" s="105"/>
      <c r="E15" s="105"/>
      <c r="F15" s="25"/>
      <c r="G15" s="74"/>
      <c r="H15" s="36"/>
      <c r="I15" s="36"/>
      <c r="J15" s="33"/>
      <c r="K15" s="36"/>
      <c r="L15" s="32"/>
      <c r="M15" s="73"/>
      <c r="N15" s="95"/>
      <c r="O15" s="42"/>
      <c r="P15" s="42"/>
    </row>
    <row r="16" spans="1:16" s="11" customFormat="1" ht="12">
      <c r="A16" s="41" t="s">
        <v>21</v>
      </c>
      <c r="B16" s="38"/>
      <c r="C16" s="115"/>
      <c r="D16" s="105"/>
      <c r="E16" s="105"/>
      <c r="F16" s="25"/>
      <c r="G16" s="74"/>
      <c r="H16" s="36"/>
      <c r="I16" s="36"/>
      <c r="J16" s="33"/>
      <c r="K16" s="36"/>
      <c r="L16" s="32"/>
      <c r="M16" s="73"/>
      <c r="N16" s="95"/>
      <c r="O16" s="42"/>
      <c r="P16" s="42"/>
    </row>
    <row r="17" spans="1:16" s="3" customFormat="1" ht="12">
      <c r="A17" s="41" t="s">
        <v>5</v>
      </c>
      <c r="B17" s="38"/>
      <c r="C17" s="115"/>
      <c r="D17" s="105"/>
      <c r="E17" s="105"/>
      <c r="F17" s="25"/>
      <c r="G17" s="74"/>
      <c r="H17" s="36"/>
      <c r="I17" s="36"/>
      <c r="J17" s="33"/>
      <c r="K17" s="36"/>
      <c r="L17" s="32"/>
      <c r="M17" s="73"/>
      <c r="N17" s="95"/>
      <c r="O17" s="65"/>
      <c r="P17" s="66"/>
    </row>
    <row r="18" spans="1:16" s="11" customFormat="1" ht="12">
      <c r="A18" s="20" t="s">
        <v>23</v>
      </c>
      <c r="B18" s="38">
        <v>941</v>
      </c>
      <c r="C18" s="116">
        <v>75</v>
      </c>
      <c r="D18" s="105">
        <v>9</v>
      </c>
      <c r="E18" s="104" t="s">
        <v>58</v>
      </c>
      <c r="F18" s="25">
        <f aca="true" t="shared" si="9" ref="F18:F25">B18*4</f>
        <v>3764</v>
      </c>
      <c r="G18" s="74">
        <f aca="true" t="shared" si="10" ref="G18:G25">SUM(D18*452)</f>
        <v>4068</v>
      </c>
      <c r="H18" s="36">
        <f t="shared" si="8"/>
        <v>1017</v>
      </c>
      <c r="I18" s="36">
        <f aca="true" t="shared" si="11" ref="I18:I25">G18*$I$2</f>
        <v>813.6</v>
      </c>
      <c r="J18" s="33">
        <f aca="true" t="shared" si="12" ref="J18:J25">SUM(I18-H18)</f>
        <v>-203.39999999999998</v>
      </c>
      <c r="K18" s="36">
        <f aca="true" t="shared" si="13" ref="K18:K25">G18*$K$2</f>
        <v>610.1999999999999</v>
      </c>
      <c r="L18" s="32">
        <f aca="true" t="shared" si="14" ref="L18:L25">SUM(K18-H18)</f>
        <v>-406.80000000000007</v>
      </c>
      <c r="M18" s="73">
        <f aca="true" t="shared" si="15" ref="M18:M25">G18*$M$2</f>
        <v>406.8</v>
      </c>
      <c r="N18" s="95">
        <f aca="true" t="shared" si="16" ref="N18:N25">SUM(M18-H18)</f>
        <v>-610.2</v>
      </c>
      <c r="O18" s="43"/>
      <c r="P18" s="44"/>
    </row>
    <row r="19" spans="1:16" s="11" customFormat="1" ht="12">
      <c r="A19" s="20" t="s">
        <v>24</v>
      </c>
      <c r="B19" s="38">
        <v>6681</v>
      </c>
      <c r="C19" s="116">
        <v>75</v>
      </c>
      <c r="D19" s="105">
        <v>63</v>
      </c>
      <c r="E19" s="121">
        <v>48.5</v>
      </c>
      <c r="F19" s="25">
        <f t="shared" si="9"/>
        <v>26724</v>
      </c>
      <c r="G19" s="74">
        <f t="shared" si="10"/>
        <v>28476</v>
      </c>
      <c r="H19" s="36">
        <f t="shared" si="8"/>
        <v>7119</v>
      </c>
      <c r="I19" s="36">
        <f t="shared" si="11"/>
        <v>5695.200000000001</v>
      </c>
      <c r="J19" s="33">
        <f t="shared" si="12"/>
        <v>-1423.7999999999993</v>
      </c>
      <c r="K19" s="36">
        <f t="shared" si="13"/>
        <v>4271.4</v>
      </c>
      <c r="L19" s="32">
        <f t="shared" si="14"/>
        <v>-2847.6000000000004</v>
      </c>
      <c r="M19" s="73">
        <f t="shared" si="15"/>
        <v>2847.6000000000004</v>
      </c>
      <c r="N19" s="95">
        <f t="shared" si="16"/>
        <v>-4271.4</v>
      </c>
      <c r="O19" s="43"/>
      <c r="P19" s="44"/>
    </row>
    <row r="20" spans="1:16" s="11" customFormat="1" ht="12">
      <c r="A20" s="20" t="s">
        <v>25</v>
      </c>
      <c r="B20" s="38">
        <v>27458</v>
      </c>
      <c r="C20" s="116">
        <v>75</v>
      </c>
      <c r="D20" s="105">
        <v>259</v>
      </c>
      <c r="E20" s="104">
        <v>28.57</v>
      </c>
      <c r="F20" s="25">
        <f t="shared" si="9"/>
        <v>109832</v>
      </c>
      <c r="G20" s="74">
        <f t="shared" si="10"/>
        <v>117068</v>
      </c>
      <c r="H20" s="36">
        <f t="shared" si="8"/>
        <v>29267</v>
      </c>
      <c r="I20" s="36">
        <f t="shared" si="11"/>
        <v>23413.600000000002</v>
      </c>
      <c r="J20" s="33">
        <f t="shared" si="12"/>
        <v>-5853.399999999998</v>
      </c>
      <c r="K20" s="36">
        <f t="shared" si="13"/>
        <v>17560.2</v>
      </c>
      <c r="L20" s="32">
        <f t="shared" si="14"/>
        <v>-11706.8</v>
      </c>
      <c r="M20" s="73">
        <f t="shared" si="15"/>
        <v>11706.800000000001</v>
      </c>
      <c r="N20" s="95">
        <f t="shared" si="16"/>
        <v>-17560.199999999997</v>
      </c>
      <c r="O20" s="42"/>
      <c r="P20" s="60"/>
    </row>
    <row r="21" spans="1:15" s="10" customFormat="1" ht="12">
      <c r="A21" s="20" t="s">
        <v>26</v>
      </c>
      <c r="B21" s="39">
        <v>11886</v>
      </c>
      <c r="C21" s="116">
        <v>75</v>
      </c>
      <c r="D21" s="105">
        <v>112</v>
      </c>
      <c r="E21" s="104">
        <v>35.8</v>
      </c>
      <c r="F21" s="25">
        <f t="shared" si="9"/>
        <v>47544</v>
      </c>
      <c r="G21" s="74">
        <f t="shared" si="10"/>
        <v>50624</v>
      </c>
      <c r="H21" s="36">
        <f t="shared" si="8"/>
        <v>12656</v>
      </c>
      <c r="I21" s="36">
        <f t="shared" si="11"/>
        <v>10124.800000000001</v>
      </c>
      <c r="J21" s="33">
        <f t="shared" si="12"/>
        <v>-2531.199999999999</v>
      </c>
      <c r="K21" s="36">
        <f t="shared" si="13"/>
        <v>7593.599999999999</v>
      </c>
      <c r="L21" s="32">
        <f t="shared" si="14"/>
        <v>-5062.400000000001</v>
      </c>
      <c r="M21" s="73">
        <f t="shared" si="15"/>
        <v>5062.400000000001</v>
      </c>
      <c r="N21" s="95">
        <f t="shared" si="16"/>
        <v>-7593.599999999999</v>
      </c>
      <c r="O21" s="16"/>
    </row>
    <row r="22" spans="1:15" s="10" customFormat="1" ht="12">
      <c r="A22" s="20" t="s">
        <v>34</v>
      </c>
      <c r="B22" s="39">
        <v>66950</v>
      </c>
      <c r="C22" s="116">
        <v>75</v>
      </c>
      <c r="D22" s="105">
        <v>631</v>
      </c>
      <c r="E22" s="104">
        <v>14.5</v>
      </c>
      <c r="F22" s="25">
        <f t="shared" si="9"/>
        <v>267800</v>
      </c>
      <c r="G22" s="74">
        <f t="shared" si="10"/>
        <v>285212</v>
      </c>
      <c r="H22" s="36">
        <f t="shared" si="8"/>
        <v>71303</v>
      </c>
      <c r="I22" s="36">
        <f t="shared" si="11"/>
        <v>57042.4</v>
      </c>
      <c r="J22" s="33">
        <f t="shared" si="12"/>
        <v>-14260.599999999999</v>
      </c>
      <c r="K22" s="36">
        <f t="shared" si="13"/>
        <v>42781.799999999996</v>
      </c>
      <c r="L22" s="32">
        <f t="shared" si="14"/>
        <v>-28521.200000000004</v>
      </c>
      <c r="M22" s="73">
        <f t="shared" si="15"/>
        <v>28521.2</v>
      </c>
      <c r="N22" s="95">
        <f t="shared" si="16"/>
        <v>-42781.8</v>
      </c>
      <c r="O22" s="16"/>
    </row>
    <row r="23" spans="1:15" s="10" customFormat="1" ht="12">
      <c r="A23" s="20" t="s">
        <v>2</v>
      </c>
      <c r="B23" s="39">
        <v>1515</v>
      </c>
      <c r="C23" s="116">
        <v>75</v>
      </c>
      <c r="D23" s="105">
        <v>14</v>
      </c>
      <c r="E23" s="104">
        <v>17.5</v>
      </c>
      <c r="F23" s="25">
        <f t="shared" si="9"/>
        <v>6060</v>
      </c>
      <c r="G23" s="74">
        <f t="shared" si="10"/>
        <v>6328</v>
      </c>
      <c r="H23" s="36">
        <f t="shared" si="8"/>
        <v>1582</v>
      </c>
      <c r="I23" s="36">
        <f t="shared" si="11"/>
        <v>1265.6000000000001</v>
      </c>
      <c r="J23" s="33">
        <f t="shared" si="12"/>
        <v>-316.39999999999986</v>
      </c>
      <c r="K23" s="36">
        <f t="shared" si="13"/>
        <v>949.1999999999999</v>
      </c>
      <c r="L23" s="32">
        <f t="shared" si="14"/>
        <v>-632.8000000000001</v>
      </c>
      <c r="M23" s="73">
        <f t="shared" si="15"/>
        <v>632.8000000000001</v>
      </c>
      <c r="N23" s="95">
        <f t="shared" si="16"/>
        <v>-949.1999999999999</v>
      </c>
      <c r="O23" s="16"/>
    </row>
    <row r="24" spans="1:15" s="10" customFormat="1" ht="12">
      <c r="A24" s="20" t="s">
        <v>39</v>
      </c>
      <c r="B24" s="39">
        <v>1483</v>
      </c>
      <c r="C24" s="116">
        <v>75</v>
      </c>
      <c r="D24" s="105">
        <v>14</v>
      </c>
      <c r="E24" s="104">
        <v>9.2</v>
      </c>
      <c r="F24" s="25">
        <f t="shared" si="9"/>
        <v>5932</v>
      </c>
      <c r="G24" s="74">
        <f t="shared" si="10"/>
        <v>6328</v>
      </c>
      <c r="H24" s="36">
        <f t="shared" si="8"/>
        <v>1582</v>
      </c>
      <c r="I24" s="36">
        <f t="shared" si="11"/>
        <v>1265.6000000000001</v>
      </c>
      <c r="J24" s="33">
        <f t="shared" si="12"/>
        <v>-316.39999999999986</v>
      </c>
      <c r="K24" s="36">
        <f t="shared" si="13"/>
        <v>949.1999999999999</v>
      </c>
      <c r="L24" s="32">
        <f t="shared" si="14"/>
        <v>-632.8000000000001</v>
      </c>
      <c r="M24" s="73">
        <f t="shared" si="15"/>
        <v>632.8000000000001</v>
      </c>
      <c r="N24" s="95">
        <f t="shared" si="16"/>
        <v>-949.1999999999999</v>
      </c>
      <c r="O24" s="16"/>
    </row>
    <row r="25" spans="1:15" s="10" customFormat="1" ht="12">
      <c r="A25" s="20" t="s">
        <v>41</v>
      </c>
      <c r="B25" s="39">
        <v>209</v>
      </c>
      <c r="C25" s="116">
        <v>75</v>
      </c>
      <c r="D25" s="105">
        <v>2</v>
      </c>
      <c r="E25" s="104">
        <v>9.2</v>
      </c>
      <c r="F25" s="25">
        <f t="shared" si="9"/>
        <v>836</v>
      </c>
      <c r="G25" s="74">
        <f t="shared" si="10"/>
        <v>904</v>
      </c>
      <c r="H25" s="36">
        <f t="shared" si="8"/>
        <v>226</v>
      </c>
      <c r="I25" s="36">
        <f t="shared" si="11"/>
        <v>180.8</v>
      </c>
      <c r="J25" s="33">
        <f t="shared" si="12"/>
        <v>-45.19999999999999</v>
      </c>
      <c r="K25" s="36">
        <f t="shared" si="13"/>
        <v>135.6</v>
      </c>
      <c r="L25" s="32">
        <f t="shared" si="14"/>
        <v>-90.4</v>
      </c>
      <c r="M25" s="73">
        <f t="shared" si="15"/>
        <v>90.4</v>
      </c>
      <c r="N25" s="95">
        <f t="shared" si="16"/>
        <v>-135.6</v>
      </c>
      <c r="O25" s="16"/>
    </row>
    <row r="26" spans="1:15" s="10" customFormat="1" ht="12">
      <c r="A26" s="20"/>
      <c r="B26" s="39"/>
      <c r="C26" s="115"/>
      <c r="D26" s="104"/>
      <c r="E26" s="104"/>
      <c r="F26" s="25"/>
      <c r="G26" s="74"/>
      <c r="H26" s="36"/>
      <c r="I26" s="36"/>
      <c r="J26" s="33"/>
      <c r="K26" s="36"/>
      <c r="L26" s="32"/>
      <c r="M26" s="73"/>
      <c r="N26" s="95"/>
      <c r="O26" s="16"/>
    </row>
    <row r="27" spans="1:16" s="10" customFormat="1" ht="12">
      <c r="A27" s="41" t="s">
        <v>27</v>
      </c>
      <c r="B27" s="39"/>
      <c r="C27" s="115"/>
      <c r="D27" s="104"/>
      <c r="E27" s="104"/>
      <c r="F27" s="25"/>
      <c r="G27" s="74"/>
      <c r="H27" s="36"/>
      <c r="I27" s="36"/>
      <c r="J27" s="33"/>
      <c r="K27" s="36"/>
      <c r="L27" s="32"/>
      <c r="M27" s="73"/>
      <c r="N27" s="95"/>
      <c r="O27" s="45"/>
      <c r="P27" s="44"/>
    </row>
    <row r="28" spans="1:16" s="10" customFormat="1" ht="12">
      <c r="A28" s="41" t="s">
        <v>5</v>
      </c>
      <c r="B28" s="39"/>
      <c r="C28" s="115"/>
      <c r="D28" s="104"/>
      <c r="E28" s="104"/>
      <c r="F28" s="25"/>
      <c r="G28" s="74"/>
      <c r="H28" s="36"/>
      <c r="I28" s="36"/>
      <c r="J28" s="33"/>
      <c r="K28" s="36"/>
      <c r="L28" s="32"/>
      <c r="M28" s="73"/>
      <c r="N28" s="95"/>
      <c r="O28" s="45"/>
      <c r="P28" s="46"/>
    </row>
    <row r="29" spans="1:16" ht="12">
      <c r="A29" s="20" t="s">
        <v>35</v>
      </c>
      <c r="B29" s="39">
        <v>113053</v>
      </c>
      <c r="C29" s="116">
        <v>75</v>
      </c>
      <c r="D29" s="106">
        <v>1065</v>
      </c>
      <c r="E29" s="124">
        <v>47.1</v>
      </c>
      <c r="F29" s="25">
        <f>B29*4</f>
        <v>452212</v>
      </c>
      <c r="G29" s="74">
        <f>SUM(D29*452)</f>
        <v>481380</v>
      </c>
      <c r="H29" s="36">
        <f t="shared" si="8"/>
        <v>120345</v>
      </c>
      <c r="I29" s="36">
        <f>G29*$I$2</f>
        <v>96276</v>
      </c>
      <c r="J29" s="33">
        <f>SUM(I29-H29)</f>
        <v>-24069</v>
      </c>
      <c r="K29" s="36">
        <f>G29*$K$2</f>
        <v>72207</v>
      </c>
      <c r="L29" s="32">
        <f>SUM(K29-H29)</f>
        <v>-48138</v>
      </c>
      <c r="M29" s="73">
        <f>G29*$M$2</f>
        <v>48138</v>
      </c>
      <c r="N29" s="95">
        <f>SUM(M29-H29)</f>
        <v>-72207</v>
      </c>
      <c r="O29" s="43"/>
      <c r="P29" s="47"/>
    </row>
    <row r="30" spans="1:16" ht="12">
      <c r="A30" s="20" t="s">
        <v>60</v>
      </c>
      <c r="B30" s="39"/>
      <c r="C30" s="117">
        <v>50</v>
      </c>
      <c r="D30" s="106"/>
      <c r="E30" s="125">
        <v>82.5</v>
      </c>
      <c r="F30" s="25"/>
      <c r="G30" s="74"/>
      <c r="H30" s="36">
        <f t="shared" si="8"/>
        <v>0</v>
      </c>
      <c r="I30" s="36">
        <f>G30*$I$2</f>
        <v>0</v>
      </c>
      <c r="J30" s="33">
        <f>SUM(I30-H30)</f>
        <v>0</v>
      </c>
      <c r="K30" s="36">
        <f>G30*$K$2</f>
        <v>0</v>
      </c>
      <c r="L30" s="32">
        <f>SUM(K30-H30)</f>
        <v>0</v>
      </c>
      <c r="M30" s="73">
        <f>G30*$M$2</f>
        <v>0</v>
      </c>
      <c r="N30" s="95">
        <f>SUM(M30-H30)</f>
        <v>0</v>
      </c>
      <c r="O30" s="43"/>
      <c r="P30" s="47"/>
    </row>
    <row r="31" spans="1:16" s="50" customFormat="1" ht="12">
      <c r="A31" s="48"/>
      <c r="B31" s="39"/>
      <c r="C31" s="115"/>
      <c r="D31" s="104"/>
      <c r="E31" s="104"/>
      <c r="F31" s="25"/>
      <c r="G31" s="74"/>
      <c r="H31" s="36"/>
      <c r="I31" s="36"/>
      <c r="J31" s="33"/>
      <c r="K31" s="36"/>
      <c r="L31" s="32"/>
      <c r="M31" s="73"/>
      <c r="N31" s="95"/>
      <c r="O31" s="43"/>
      <c r="P31" s="47"/>
    </row>
    <row r="32" spans="1:16" ht="12">
      <c r="A32" s="41" t="s">
        <v>28</v>
      </c>
      <c r="B32" s="39"/>
      <c r="C32" s="115"/>
      <c r="D32" s="104"/>
      <c r="E32" s="104"/>
      <c r="F32" s="25"/>
      <c r="G32" s="74"/>
      <c r="H32" s="36"/>
      <c r="I32" s="36"/>
      <c r="J32" s="33"/>
      <c r="K32" s="36"/>
      <c r="L32" s="32"/>
      <c r="M32" s="73"/>
      <c r="N32" s="95"/>
      <c r="O32" s="43"/>
      <c r="P32" s="47"/>
    </row>
    <row r="33" spans="1:16" s="13" customFormat="1" ht="12">
      <c r="A33" s="41" t="s">
        <v>5</v>
      </c>
      <c r="B33" s="39"/>
      <c r="C33" s="118"/>
      <c r="D33" s="107"/>
      <c r="E33" s="107"/>
      <c r="F33" s="25"/>
      <c r="G33" s="74"/>
      <c r="H33" s="36"/>
      <c r="I33" s="36"/>
      <c r="J33" s="33"/>
      <c r="K33" s="36"/>
      <c r="L33" s="32"/>
      <c r="M33" s="73"/>
      <c r="N33" s="95"/>
      <c r="O33" s="40"/>
      <c r="P33" s="18"/>
    </row>
    <row r="34" spans="1:16" s="18" customFormat="1" ht="12">
      <c r="A34" s="20" t="s">
        <v>29</v>
      </c>
      <c r="B34" s="39">
        <v>10071</v>
      </c>
      <c r="C34" s="119">
        <v>75</v>
      </c>
      <c r="D34" s="108">
        <v>95</v>
      </c>
      <c r="E34" s="107">
        <v>19.6</v>
      </c>
      <c r="F34" s="25">
        <f aca="true" t="shared" si="17" ref="F34:F41">B34*4</f>
        <v>40284</v>
      </c>
      <c r="G34" s="74">
        <f aca="true" t="shared" si="18" ref="G34:G41">SUM(D34*452)</f>
        <v>42940</v>
      </c>
      <c r="H34" s="36">
        <f t="shared" si="8"/>
        <v>10735</v>
      </c>
      <c r="I34" s="36">
        <f aca="true" t="shared" si="19" ref="I34:I41">G34*$I$2</f>
        <v>8588</v>
      </c>
      <c r="J34" s="33">
        <f aca="true" t="shared" si="20" ref="J34:J41">SUM(I34-H34)</f>
        <v>-2147</v>
      </c>
      <c r="K34" s="36">
        <f aca="true" t="shared" si="21" ref="K34:K41">G34*$K$2</f>
        <v>6441</v>
      </c>
      <c r="L34" s="32">
        <f aca="true" t="shared" si="22" ref="L34:L41">SUM(K34-H34)</f>
        <v>-4294</v>
      </c>
      <c r="M34" s="73">
        <f aca="true" t="shared" si="23" ref="M34:M41">G34*$M$2</f>
        <v>4294</v>
      </c>
      <c r="N34" s="95">
        <f aca="true" t="shared" si="24" ref="N34:N41">SUM(M34-H34)</f>
        <v>-6441</v>
      </c>
      <c r="O34" s="58"/>
      <c r="P34" s="51"/>
    </row>
    <row r="35" spans="1:16" s="13" customFormat="1" ht="12">
      <c r="A35" s="20" t="s">
        <v>35</v>
      </c>
      <c r="B35" s="39">
        <v>323</v>
      </c>
      <c r="C35" s="119">
        <v>75</v>
      </c>
      <c r="D35" s="108">
        <v>3</v>
      </c>
      <c r="E35" s="126">
        <v>47.1</v>
      </c>
      <c r="F35" s="25">
        <f t="shared" si="17"/>
        <v>1292</v>
      </c>
      <c r="G35" s="74">
        <f t="shared" si="18"/>
        <v>1356</v>
      </c>
      <c r="H35" s="36">
        <f t="shared" si="8"/>
        <v>339</v>
      </c>
      <c r="I35" s="36">
        <f t="shared" si="19"/>
        <v>271.2</v>
      </c>
      <c r="J35" s="33">
        <f t="shared" si="20"/>
        <v>-67.80000000000001</v>
      </c>
      <c r="K35" s="36">
        <f t="shared" si="21"/>
        <v>203.4</v>
      </c>
      <c r="L35" s="32">
        <f t="shared" si="22"/>
        <v>-135.6</v>
      </c>
      <c r="M35" s="73">
        <f t="shared" si="23"/>
        <v>135.6</v>
      </c>
      <c r="N35" s="95">
        <f t="shared" si="24"/>
        <v>-203.4</v>
      </c>
      <c r="O35" s="51"/>
      <c r="P35" s="44"/>
    </row>
    <row r="36" spans="1:16" s="13" customFormat="1" ht="12">
      <c r="A36" s="20" t="s">
        <v>2</v>
      </c>
      <c r="B36" s="39">
        <v>172509</v>
      </c>
      <c r="C36" s="119">
        <v>75</v>
      </c>
      <c r="D36" s="108">
        <v>1626</v>
      </c>
      <c r="E36" s="107">
        <v>17.5</v>
      </c>
      <c r="F36" s="25">
        <f t="shared" si="17"/>
        <v>690036</v>
      </c>
      <c r="G36" s="74">
        <f t="shared" si="18"/>
        <v>734952</v>
      </c>
      <c r="H36" s="36">
        <f t="shared" si="8"/>
        <v>183738</v>
      </c>
      <c r="I36" s="36">
        <f t="shared" si="19"/>
        <v>146990.4</v>
      </c>
      <c r="J36" s="33">
        <f t="shared" si="20"/>
        <v>-36747.600000000006</v>
      </c>
      <c r="K36" s="36">
        <f t="shared" si="21"/>
        <v>110242.8</v>
      </c>
      <c r="L36" s="32">
        <f t="shared" si="22"/>
        <v>-73495.2</v>
      </c>
      <c r="M36" s="73">
        <f t="shared" si="23"/>
        <v>73495.2</v>
      </c>
      <c r="N36" s="95">
        <f t="shared" si="24"/>
        <v>-110242.8</v>
      </c>
      <c r="O36" s="51"/>
      <c r="P36" s="44"/>
    </row>
    <row r="37" spans="1:16" s="13" customFormat="1" ht="12">
      <c r="A37" s="20" t="s">
        <v>36</v>
      </c>
      <c r="B37" s="39">
        <v>7382</v>
      </c>
      <c r="C37" s="119">
        <v>75</v>
      </c>
      <c r="D37" s="108">
        <v>70</v>
      </c>
      <c r="E37" s="107">
        <v>9.2</v>
      </c>
      <c r="F37" s="25">
        <f t="shared" si="17"/>
        <v>29528</v>
      </c>
      <c r="G37" s="74">
        <f t="shared" si="18"/>
        <v>31640</v>
      </c>
      <c r="H37" s="36">
        <f t="shared" si="8"/>
        <v>7910</v>
      </c>
      <c r="I37" s="36">
        <f t="shared" si="19"/>
        <v>6328</v>
      </c>
      <c r="J37" s="33">
        <f t="shared" si="20"/>
        <v>-1582</v>
      </c>
      <c r="K37" s="36">
        <f t="shared" si="21"/>
        <v>4746</v>
      </c>
      <c r="L37" s="32">
        <f t="shared" si="22"/>
        <v>-3164</v>
      </c>
      <c r="M37" s="73">
        <f t="shared" si="23"/>
        <v>3164</v>
      </c>
      <c r="N37" s="95">
        <f t="shared" si="24"/>
        <v>-4746</v>
      </c>
      <c r="O37" s="51"/>
      <c r="P37" s="44"/>
    </row>
    <row r="38" spans="1:16" s="52" customFormat="1" ht="12">
      <c r="A38" s="20" t="s">
        <v>39</v>
      </c>
      <c r="B38" s="39">
        <v>478</v>
      </c>
      <c r="C38" s="119">
        <v>75</v>
      </c>
      <c r="D38" s="107">
        <v>4.5</v>
      </c>
      <c r="E38" s="107">
        <v>9.2</v>
      </c>
      <c r="F38" s="25">
        <f t="shared" si="17"/>
        <v>1912</v>
      </c>
      <c r="G38" s="74">
        <f t="shared" si="18"/>
        <v>2034</v>
      </c>
      <c r="H38" s="36">
        <f t="shared" si="8"/>
        <v>508.5</v>
      </c>
      <c r="I38" s="36">
        <f t="shared" si="19"/>
        <v>406.8</v>
      </c>
      <c r="J38" s="33">
        <f t="shared" si="20"/>
        <v>-101.69999999999999</v>
      </c>
      <c r="K38" s="36">
        <f t="shared" si="21"/>
        <v>305.09999999999997</v>
      </c>
      <c r="L38" s="32">
        <f t="shared" si="22"/>
        <v>-203.40000000000003</v>
      </c>
      <c r="M38" s="73">
        <f t="shared" si="23"/>
        <v>203.4</v>
      </c>
      <c r="N38" s="95">
        <f t="shared" si="24"/>
        <v>-305.1</v>
      </c>
      <c r="O38" s="51"/>
      <c r="P38" s="44"/>
    </row>
    <row r="39" spans="1:16" s="52" customFormat="1" ht="12">
      <c r="A39" s="20" t="s">
        <v>41</v>
      </c>
      <c r="B39" s="39">
        <v>418</v>
      </c>
      <c r="C39" s="119">
        <v>75</v>
      </c>
      <c r="D39" s="108">
        <v>4</v>
      </c>
      <c r="E39" s="107">
        <v>9.2</v>
      </c>
      <c r="F39" s="25">
        <f t="shared" si="17"/>
        <v>1672</v>
      </c>
      <c r="G39" s="74">
        <f t="shared" si="18"/>
        <v>1808</v>
      </c>
      <c r="H39" s="36">
        <f t="shared" si="8"/>
        <v>452</v>
      </c>
      <c r="I39" s="36">
        <f t="shared" si="19"/>
        <v>361.6</v>
      </c>
      <c r="J39" s="33">
        <f t="shared" si="20"/>
        <v>-90.39999999999998</v>
      </c>
      <c r="K39" s="36">
        <f t="shared" si="21"/>
        <v>271.2</v>
      </c>
      <c r="L39" s="32">
        <f t="shared" si="22"/>
        <v>-180.8</v>
      </c>
      <c r="M39" s="73">
        <f t="shared" si="23"/>
        <v>180.8</v>
      </c>
      <c r="N39" s="95">
        <f t="shared" si="24"/>
        <v>-271.2</v>
      </c>
      <c r="O39" s="51"/>
      <c r="P39" s="44"/>
    </row>
    <row r="40" spans="1:16" s="13" customFormat="1" ht="12">
      <c r="A40" s="48" t="s">
        <v>44</v>
      </c>
      <c r="B40" s="39">
        <v>1508</v>
      </c>
      <c r="C40" s="119">
        <v>75</v>
      </c>
      <c r="D40" s="108">
        <v>14</v>
      </c>
      <c r="E40" s="107">
        <v>34.9</v>
      </c>
      <c r="F40" s="49">
        <f t="shared" si="17"/>
        <v>6032</v>
      </c>
      <c r="G40" s="74">
        <f t="shared" si="18"/>
        <v>6328</v>
      </c>
      <c r="H40" s="36">
        <f t="shared" si="8"/>
        <v>1582</v>
      </c>
      <c r="I40" s="36">
        <f t="shared" si="19"/>
        <v>1265.6000000000001</v>
      </c>
      <c r="J40" s="33">
        <f t="shared" si="20"/>
        <v>-316.39999999999986</v>
      </c>
      <c r="K40" s="36">
        <f t="shared" si="21"/>
        <v>949.1999999999999</v>
      </c>
      <c r="L40" s="32">
        <f t="shared" si="22"/>
        <v>-632.8000000000001</v>
      </c>
      <c r="M40" s="73">
        <f t="shared" si="23"/>
        <v>632.8000000000001</v>
      </c>
      <c r="N40" s="95">
        <f t="shared" si="24"/>
        <v>-949.1999999999999</v>
      </c>
      <c r="O40" s="51"/>
      <c r="P40" s="44"/>
    </row>
    <row r="41" spans="1:16" s="13" customFormat="1" ht="12">
      <c r="A41" s="48" t="s">
        <v>46</v>
      </c>
      <c r="B41" s="39">
        <v>10877</v>
      </c>
      <c r="C41" s="119">
        <v>75</v>
      </c>
      <c r="D41" s="107">
        <v>102.5</v>
      </c>
      <c r="E41" s="107">
        <v>0</v>
      </c>
      <c r="F41" s="49">
        <f t="shared" si="17"/>
        <v>43508</v>
      </c>
      <c r="G41" s="74">
        <f t="shared" si="18"/>
        <v>46330</v>
      </c>
      <c r="H41" s="36">
        <f t="shared" si="8"/>
        <v>11582.5</v>
      </c>
      <c r="I41" s="36">
        <f t="shared" si="19"/>
        <v>9266</v>
      </c>
      <c r="J41" s="33">
        <f t="shared" si="20"/>
        <v>-2316.5</v>
      </c>
      <c r="K41" s="36">
        <f t="shared" si="21"/>
        <v>6949.5</v>
      </c>
      <c r="L41" s="32">
        <f t="shared" si="22"/>
        <v>-4633</v>
      </c>
      <c r="M41" s="73">
        <f t="shared" si="23"/>
        <v>4633</v>
      </c>
      <c r="N41" s="95">
        <f t="shared" si="24"/>
        <v>-6949.5</v>
      </c>
      <c r="O41" s="90" t="s">
        <v>47</v>
      </c>
      <c r="P41" s="44"/>
    </row>
    <row r="42" spans="1:16" s="18" customFormat="1" ht="12">
      <c r="A42" s="41" t="s">
        <v>6</v>
      </c>
      <c r="B42" s="39"/>
      <c r="C42" s="118"/>
      <c r="D42" s="107"/>
      <c r="E42" s="107"/>
      <c r="F42" s="25"/>
      <c r="G42" s="74"/>
      <c r="H42" s="36"/>
      <c r="I42" s="36"/>
      <c r="J42" s="33"/>
      <c r="K42" s="36"/>
      <c r="L42" s="32"/>
      <c r="M42" s="73"/>
      <c r="N42" s="95"/>
      <c r="O42" s="59"/>
      <c r="P42" s="52"/>
    </row>
    <row r="43" spans="1:16" s="18" customFormat="1" ht="12">
      <c r="A43" s="20" t="s">
        <v>14</v>
      </c>
      <c r="B43" s="38">
        <v>5388</v>
      </c>
      <c r="C43" s="116">
        <v>75</v>
      </c>
      <c r="D43" s="105">
        <v>25</v>
      </c>
      <c r="E43" s="121">
        <v>40.1</v>
      </c>
      <c r="F43" s="25">
        <f>B43*4</f>
        <v>21552</v>
      </c>
      <c r="G43" s="74">
        <f>SUM(D43*905)</f>
        <v>22625</v>
      </c>
      <c r="H43" s="36">
        <f t="shared" si="8"/>
        <v>5656.25</v>
      </c>
      <c r="I43" s="36">
        <f>G43*$I$2</f>
        <v>4525</v>
      </c>
      <c r="J43" s="33">
        <f>SUM(I43-H43)</f>
        <v>-1131.25</v>
      </c>
      <c r="K43" s="36">
        <f>G43*$K$2</f>
        <v>3393.75</v>
      </c>
      <c r="L43" s="32">
        <f>SUM(K43-H43)</f>
        <v>-2262.5</v>
      </c>
      <c r="M43" s="73">
        <f>G43*$M$2</f>
        <v>2262.5</v>
      </c>
      <c r="N43" s="95">
        <f>SUM(M43-H43)</f>
        <v>-3393.75</v>
      </c>
      <c r="O43" s="59"/>
      <c r="P43" s="52"/>
    </row>
    <row r="44" spans="1:16" s="18" customFormat="1" ht="12">
      <c r="A44" s="20" t="s">
        <v>30</v>
      </c>
      <c r="B44" s="39">
        <v>16381</v>
      </c>
      <c r="C44" s="116">
        <v>75</v>
      </c>
      <c r="D44" s="108">
        <v>76</v>
      </c>
      <c r="E44" s="107">
        <v>38.8</v>
      </c>
      <c r="F44" s="25">
        <f>B44*4</f>
        <v>65524</v>
      </c>
      <c r="G44" s="74">
        <f>SUM(D44*905)</f>
        <v>68780</v>
      </c>
      <c r="H44" s="36">
        <f t="shared" si="8"/>
        <v>17195</v>
      </c>
      <c r="I44" s="36">
        <f>G44*$I$2</f>
        <v>13756</v>
      </c>
      <c r="J44" s="33">
        <f>SUM(I44-H44)</f>
        <v>-3439</v>
      </c>
      <c r="K44" s="36">
        <f>G44*$K$2</f>
        <v>10317</v>
      </c>
      <c r="L44" s="32">
        <f>SUM(K44-H44)</f>
        <v>-6878</v>
      </c>
      <c r="M44" s="73">
        <f>G44*$M$2</f>
        <v>6878</v>
      </c>
      <c r="N44" s="95">
        <f>SUM(M44-H44)</f>
        <v>-10317</v>
      </c>
      <c r="O44" s="59"/>
      <c r="P44" s="52"/>
    </row>
    <row r="45" spans="1:16" s="18" customFormat="1" ht="12">
      <c r="A45" s="20" t="s">
        <v>31</v>
      </c>
      <c r="B45" s="39">
        <v>4786</v>
      </c>
      <c r="C45" s="116">
        <v>75</v>
      </c>
      <c r="D45" s="108">
        <v>22</v>
      </c>
      <c r="E45" s="126">
        <v>40.7</v>
      </c>
      <c r="F45" s="25">
        <f>B45*4</f>
        <v>19144</v>
      </c>
      <c r="G45" s="74">
        <f>SUM(D45*905)</f>
        <v>19910</v>
      </c>
      <c r="H45" s="36">
        <f t="shared" si="8"/>
        <v>4977.5</v>
      </c>
      <c r="I45" s="36">
        <f>G45*$I$2</f>
        <v>3982</v>
      </c>
      <c r="J45" s="33">
        <f>SUM(I45-H45)</f>
        <v>-995.5</v>
      </c>
      <c r="K45" s="36">
        <f>G45*$K$2</f>
        <v>2986.5</v>
      </c>
      <c r="L45" s="32">
        <f>SUM(K45-H45)</f>
        <v>-1991</v>
      </c>
      <c r="M45" s="73">
        <f>G45*$M$2</f>
        <v>1991</v>
      </c>
      <c r="N45" s="95">
        <f>SUM(M45-H45)</f>
        <v>-2986.5</v>
      </c>
      <c r="O45" s="59"/>
      <c r="P45" s="52"/>
    </row>
    <row r="46" spans="1:16" s="18" customFormat="1" ht="12">
      <c r="A46" s="20" t="s">
        <v>59</v>
      </c>
      <c r="B46" s="39"/>
      <c r="C46" s="118"/>
      <c r="D46" s="108"/>
      <c r="E46" s="126">
        <v>47.8</v>
      </c>
      <c r="F46" s="25"/>
      <c r="G46" s="74"/>
      <c r="H46" s="36">
        <f t="shared" si="8"/>
        <v>0</v>
      </c>
      <c r="I46" s="36">
        <f>G46*$I$2</f>
        <v>0</v>
      </c>
      <c r="J46" s="33">
        <f>SUM(I46-H46)</f>
        <v>0</v>
      </c>
      <c r="K46" s="36">
        <f>G46*$K$2</f>
        <v>0</v>
      </c>
      <c r="L46" s="32">
        <f>SUM(K46-H46)</f>
        <v>0</v>
      </c>
      <c r="M46" s="73">
        <f>G46*$M$2</f>
        <v>0</v>
      </c>
      <c r="N46" s="95"/>
      <c r="O46" s="59"/>
      <c r="P46" s="52"/>
    </row>
    <row r="47" spans="1:16" s="18" customFormat="1" ht="12">
      <c r="A47" s="20" t="s">
        <v>43</v>
      </c>
      <c r="B47" s="39">
        <v>138549</v>
      </c>
      <c r="C47" s="119">
        <v>75</v>
      </c>
      <c r="D47" s="108">
        <v>652</v>
      </c>
      <c r="E47" s="126">
        <v>42</v>
      </c>
      <c r="F47" s="25">
        <f>B47*4</f>
        <v>554196</v>
      </c>
      <c r="G47" s="74">
        <f>SUM(D47*905)</f>
        <v>590060</v>
      </c>
      <c r="H47" s="36">
        <f t="shared" si="8"/>
        <v>147515</v>
      </c>
      <c r="I47" s="36">
        <f>G47*$I$2</f>
        <v>118012</v>
      </c>
      <c r="J47" s="33">
        <f>SUM(I47-H47)</f>
        <v>-29503</v>
      </c>
      <c r="K47" s="36">
        <f>G47*$K$2</f>
        <v>88509</v>
      </c>
      <c r="L47" s="32">
        <f>SUM(K47-H47)</f>
        <v>-59006</v>
      </c>
      <c r="M47" s="73">
        <f>G47*$M$2</f>
        <v>59006</v>
      </c>
      <c r="N47" s="95">
        <f>SUM(M47-H47)</f>
        <v>-88509</v>
      </c>
      <c r="O47" s="59"/>
      <c r="P47" s="52"/>
    </row>
    <row r="48" spans="1:16" s="18" customFormat="1" ht="12">
      <c r="A48" s="20"/>
      <c r="B48" s="39"/>
      <c r="C48" s="118"/>
      <c r="D48" s="107"/>
      <c r="E48" s="107"/>
      <c r="F48" s="25"/>
      <c r="G48" s="74"/>
      <c r="H48" s="36"/>
      <c r="I48" s="36"/>
      <c r="J48" s="33"/>
      <c r="K48" s="36"/>
      <c r="L48" s="32"/>
      <c r="M48" s="73"/>
      <c r="N48" s="95"/>
      <c r="O48" s="61"/>
      <c r="P48" s="62"/>
    </row>
    <row r="49" spans="1:16" s="18" customFormat="1" ht="12">
      <c r="A49" s="41" t="s">
        <v>32</v>
      </c>
      <c r="B49" s="39"/>
      <c r="C49" s="118"/>
      <c r="D49" s="107"/>
      <c r="E49" s="107"/>
      <c r="F49" s="25"/>
      <c r="G49" s="74"/>
      <c r="H49" s="36"/>
      <c r="I49" s="36"/>
      <c r="J49" s="33"/>
      <c r="K49" s="36"/>
      <c r="L49" s="32"/>
      <c r="M49" s="73"/>
      <c r="N49" s="95"/>
      <c r="O49" s="51"/>
      <c r="P49" s="63"/>
    </row>
    <row r="50" spans="1:16" s="14" customFormat="1" ht="12">
      <c r="A50" s="41" t="s">
        <v>5</v>
      </c>
      <c r="B50" s="39"/>
      <c r="C50" s="118"/>
      <c r="D50" s="107"/>
      <c r="E50" s="107"/>
      <c r="F50" s="25"/>
      <c r="G50" s="74"/>
      <c r="H50" s="36"/>
      <c r="I50" s="36"/>
      <c r="J50" s="33"/>
      <c r="K50" s="36"/>
      <c r="L50" s="32"/>
      <c r="M50" s="73"/>
      <c r="N50" s="95"/>
      <c r="O50" s="51"/>
      <c r="P50" s="63"/>
    </row>
    <row r="51" spans="1:16" s="13" customFormat="1" ht="12">
      <c r="A51" s="20" t="s">
        <v>31</v>
      </c>
      <c r="B51" s="39">
        <v>261</v>
      </c>
      <c r="C51" s="119">
        <v>75</v>
      </c>
      <c r="D51" s="107">
        <v>2.5</v>
      </c>
      <c r="E51" s="126">
        <v>40.7</v>
      </c>
      <c r="F51" s="25">
        <f aca="true" t="shared" si="25" ref="F51:F61">B51*4</f>
        <v>1044</v>
      </c>
      <c r="G51" s="74">
        <f aca="true" t="shared" si="26" ref="G51:G61">SUM(D51*452)</f>
        <v>1130</v>
      </c>
      <c r="H51" s="36">
        <f t="shared" si="8"/>
        <v>282.5</v>
      </c>
      <c r="I51" s="36">
        <f aca="true" t="shared" si="27" ref="I51:I61">G51*$I$2</f>
        <v>226</v>
      </c>
      <c r="J51" s="33">
        <f aca="true" t="shared" si="28" ref="J51:J61">SUM(I51-H51)</f>
        <v>-56.5</v>
      </c>
      <c r="K51" s="36">
        <f aca="true" t="shared" si="29" ref="K51:K61">G51*$K$2</f>
        <v>169.5</v>
      </c>
      <c r="L51" s="32">
        <f aca="true" t="shared" si="30" ref="L51:L61">SUM(K51-H51)</f>
        <v>-113</v>
      </c>
      <c r="M51" s="73">
        <f aca="true" t="shared" si="31" ref="M51:M61">G51*$M$2</f>
        <v>113</v>
      </c>
      <c r="N51" s="95">
        <f aca="true" t="shared" si="32" ref="N51:N61">SUM(M51-H51)</f>
        <v>-169.5</v>
      </c>
      <c r="O51" s="61"/>
      <c r="P51" s="62"/>
    </row>
    <row r="52" spans="1:16" s="13" customFormat="1" ht="12">
      <c r="A52" s="20" t="s">
        <v>33</v>
      </c>
      <c r="B52" s="39">
        <v>162</v>
      </c>
      <c r="C52" s="119">
        <v>75</v>
      </c>
      <c r="D52" s="107">
        <v>1.5</v>
      </c>
      <c r="E52" s="126">
        <v>40.7</v>
      </c>
      <c r="F52" s="25">
        <f t="shared" si="25"/>
        <v>648</v>
      </c>
      <c r="G52" s="74">
        <f t="shared" si="26"/>
        <v>678</v>
      </c>
      <c r="H52" s="36">
        <f t="shared" si="8"/>
        <v>169.5</v>
      </c>
      <c r="I52" s="36">
        <f t="shared" si="27"/>
        <v>135.6</v>
      </c>
      <c r="J52" s="33">
        <f t="shared" si="28"/>
        <v>-33.900000000000006</v>
      </c>
      <c r="K52" s="36">
        <f t="shared" si="29"/>
        <v>101.7</v>
      </c>
      <c r="L52" s="32">
        <f t="shared" si="30"/>
        <v>-67.8</v>
      </c>
      <c r="M52" s="73">
        <f t="shared" si="31"/>
        <v>67.8</v>
      </c>
      <c r="N52" s="95">
        <f t="shared" si="32"/>
        <v>-101.7</v>
      </c>
      <c r="O52" s="61"/>
      <c r="P52" s="62"/>
    </row>
    <row r="53" spans="1:16" s="18" customFormat="1" ht="12">
      <c r="A53" s="20" t="s">
        <v>35</v>
      </c>
      <c r="B53" s="39">
        <v>9534</v>
      </c>
      <c r="C53" s="119">
        <v>75</v>
      </c>
      <c r="D53" s="108">
        <v>90</v>
      </c>
      <c r="E53" s="126">
        <v>47.1</v>
      </c>
      <c r="F53" s="25">
        <f t="shared" si="25"/>
        <v>38136</v>
      </c>
      <c r="G53" s="74">
        <f t="shared" si="26"/>
        <v>40680</v>
      </c>
      <c r="H53" s="36">
        <f t="shared" si="8"/>
        <v>10170</v>
      </c>
      <c r="I53" s="36">
        <f t="shared" si="27"/>
        <v>8136</v>
      </c>
      <c r="J53" s="33">
        <f t="shared" si="28"/>
        <v>-2034</v>
      </c>
      <c r="K53" s="36">
        <f t="shared" si="29"/>
        <v>6102</v>
      </c>
      <c r="L53" s="32">
        <f t="shared" si="30"/>
        <v>-4068</v>
      </c>
      <c r="M53" s="73">
        <f t="shared" si="31"/>
        <v>4068</v>
      </c>
      <c r="N53" s="95">
        <f t="shared" si="32"/>
        <v>-6102</v>
      </c>
      <c r="O53" s="43"/>
      <c r="P53" s="44"/>
    </row>
    <row r="54" spans="1:16" s="18" customFormat="1" ht="12">
      <c r="A54" s="20" t="s">
        <v>2</v>
      </c>
      <c r="B54" s="39">
        <v>6718</v>
      </c>
      <c r="C54" s="119">
        <v>75</v>
      </c>
      <c r="D54" s="108">
        <v>63</v>
      </c>
      <c r="E54" s="107">
        <v>17.5</v>
      </c>
      <c r="F54" s="25">
        <f t="shared" si="25"/>
        <v>26872</v>
      </c>
      <c r="G54" s="74">
        <f t="shared" si="26"/>
        <v>28476</v>
      </c>
      <c r="H54" s="36">
        <f t="shared" si="8"/>
        <v>7119</v>
      </c>
      <c r="I54" s="36">
        <f t="shared" si="27"/>
        <v>5695.200000000001</v>
      </c>
      <c r="J54" s="33">
        <f t="shared" si="28"/>
        <v>-1423.7999999999993</v>
      </c>
      <c r="K54" s="36">
        <f t="shared" si="29"/>
        <v>4271.4</v>
      </c>
      <c r="L54" s="32">
        <f t="shared" si="30"/>
        <v>-2847.6000000000004</v>
      </c>
      <c r="M54" s="73">
        <f t="shared" si="31"/>
        <v>2847.6000000000004</v>
      </c>
      <c r="N54" s="95">
        <f t="shared" si="32"/>
        <v>-4271.4</v>
      </c>
      <c r="O54" s="43"/>
      <c r="P54" s="44"/>
    </row>
    <row r="55" spans="1:16" s="18" customFormat="1" ht="12">
      <c r="A55" s="20" t="s">
        <v>40</v>
      </c>
      <c r="B55" s="39">
        <v>1223</v>
      </c>
      <c r="C55" s="119">
        <v>75</v>
      </c>
      <c r="D55" s="107">
        <v>11.5</v>
      </c>
      <c r="E55" s="107">
        <v>9.2</v>
      </c>
      <c r="F55" s="25">
        <f t="shared" si="25"/>
        <v>4892</v>
      </c>
      <c r="G55" s="74">
        <f t="shared" si="26"/>
        <v>5198</v>
      </c>
      <c r="H55" s="36">
        <f t="shared" si="8"/>
        <v>1299.5</v>
      </c>
      <c r="I55" s="36">
        <f t="shared" si="27"/>
        <v>1039.6000000000001</v>
      </c>
      <c r="J55" s="33">
        <f t="shared" si="28"/>
        <v>-259.89999999999986</v>
      </c>
      <c r="K55" s="36">
        <f t="shared" si="29"/>
        <v>779.6999999999999</v>
      </c>
      <c r="L55" s="32">
        <f t="shared" si="30"/>
        <v>-519.8000000000001</v>
      </c>
      <c r="M55" s="73">
        <f t="shared" si="31"/>
        <v>519.8000000000001</v>
      </c>
      <c r="N55" s="95">
        <f t="shared" si="32"/>
        <v>-779.6999999999999</v>
      </c>
      <c r="O55" s="43"/>
      <c r="P55" s="44"/>
    </row>
    <row r="56" spans="1:16" s="18" customFormat="1" ht="12">
      <c r="A56" s="20" t="s">
        <v>38</v>
      </c>
      <c r="B56" s="39">
        <v>10606</v>
      </c>
      <c r="C56" s="119">
        <v>75</v>
      </c>
      <c r="D56" s="108">
        <v>100</v>
      </c>
      <c r="E56" s="107">
        <v>9.2</v>
      </c>
      <c r="F56" s="25">
        <f t="shared" si="25"/>
        <v>42424</v>
      </c>
      <c r="G56" s="74">
        <f t="shared" si="26"/>
        <v>45200</v>
      </c>
      <c r="H56" s="36">
        <f t="shared" si="8"/>
        <v>11300</v>
      </c>
      <c r="I56" s="36">
        <f t="shared" si="27"/>
        <v>9040</v>
      </c>
      <c r="J56" s="33">
        <f t="shared" si="28"/>
        <v>-2260</v>
      </c>
      <c r="K56" s="36">
        <f t="shared" si="29"/>
        <v>6780</v>
      </c>
      <c r="L56" s="32">
        <f t="shared" si="30"/>
        <v>-4520</v>
      </c>
      <c r="M56" s="73">
        <f t="shared" si="31"/>
        <v>4520</v>
      </c>
      <c r="N56" s="95">
        <f t="shared" si="32"/>
        <v>-6780</v>
      </c>
      <c r="O56" s="43"/>
      <c r="P56" s="44"/>
    </row>
    <row r="57" spans="1:16" s="18" customFormat="1" ht="12">
      <c r="A57" s="20" t="s">
        <v>37</v>
      </c>
      <c r="B57" s="39">
        <v>18255</v>
      </c>
      <c r="C57" s="119">
        <v>75</v>
      </c>
      <c r="D57" s="108">
        <v>172</v>
      </c>
      <c r="E57" s="107">
        <v>9.2</v>
      </c>
      <c r="F57" s="25">
        <f t="shared" si="25"/>
        <v>73020</v>
      </c>
      <c r="G57" s="74">
        <f t="shared" si="26"/>
        <v>77744</v>
      </c>
      <c r="H57" s="36">
        <f t="shared" si="8"/>
        <v>19436</v>
      </c>
      <c r="I57" s="36">
        <f t="shared" si="27"/>
        <v>15548.800000000001</v>
      </c>
      <c r="J57" s="33">
        <f t="shared" si="28"/>
        <v>-3887.199999999999</v>
      </c>
      <c r="K57" s="36">
        <f t="shared" si="29"/>
        <v>11661.6</v>
      </c>
      <c r="L57" s="32">
        <f t="shared" si="30"/>
        <v>-7774.4</v>
      </c>
      <c r="M57" s="73">
        <f t="shared" si="31"/>
        <v>7774.400000000001</v>
      </c>
      <c r="N57" s="95">
        <f t="shared" si="32"/>
        <v>-11661.599999999999</v>
      </c>
      <c r="O57" s="43"/>
      <c r="P57" s="44"/>
    </row>
    <row r="58" spans="1:16" s="18" customFormat="1" ht="12">
      <c r="A58" s="20" t="s">
        <v>39</v>
      </c>
      <c r="B58" s="39">
        <v>11344</v>
      </c>
      <c r="C58" s="119">
        <v>75</v>
      </c>
      <c r="D58" s="108">
        <v>107</v>
      </c>
      <c r="E58" s="107">
        <v>9.2</v>
      </c>
      <c r="F58" s="25">
        <f t="shared" si="25"/>
        <v>45376</v>
      </c>
      <c r="G58" s="74">
        <f t="shared" si="26"/>
        <v>48364</v>
      </c>
      <c r="H58" s="36">
        <f t="shared" si="8"/>
        <v>12091</v>
      </c>
      <c r="I58" s="36">
        <f t="shared" si="27"/>
        <v>9672.800000000001</v>
      </c>
      <c r="J58" s="33">
        <f t="shared" si="28"/>
        <v>-2418.199999999999</v>
      </c>
      <c r="K58" s="36">
        <f t="shared" si="29"/>
        <v>7254.599999999999</v>
      </c>
      <c r="L58" s="32">
        <f t="shared" si="30"/>
        <v>-4836.400000000001</v>
      </c>
      <c r="M58" s="73">
        <f t="shared" si="31"/>
        <v>4836.400000000001</v>
      </c>
      <c r="N58" s="95">
        <f t="shared" si="32"/>
        <v>-7254.599999999999</v>
      </c>
      <c r="O58" s="43"/>
      <c r="P58" s="44"/>
    </row>
    <row r="59" spans="1:16" s="12" customFormat="1" ht="12.75">
      <c r="A59" s="20" t="s">
        <v>41</v>
      </c>
      <c r="B59" s="39">
        <v>16875</v>
      </c>
      <c r="C59" s="119">
        <v>75</v>
      </c>
      <c r="D59" s="108">
        <v>159</v>
      </c>
      <c r="E59" s="107">
        <v>9.2</v>
      </c>
      <c r="F59" s="25">
        <f t="shared" si="25"/>
        <v>67500</v>
      </c>
      <c r="G59" s="74">
        <f t="shared" si="26"/>
        <v>71868</v>
      </c>
      <c r="H59" s="36">
        <f t="shared" si="8"/>
        <v>17967</v>
      </c>
      <c r="I59" s="36">
        <f t="shared" si="27"/>
        <v>14373.6</v>
      </c>
      <c r="J59" s="33">
        <f t="shared" si="28"/>
        <v>-3593.3999999999996</v>
      </c>
      <c r="K59" s="36">
        <f t="shared" si="29"/>
        <v>10780.199999999999</v>
      </c>
      <c r="L59" s="32">
        <f t="shared" si="30"/>
        <v>-7186.800000000001</v>
      </c>
      <c r="M59" s="73">
        <f t="shared" si="31"/>
        <v>7186.8</v>
      </c>
      <c r="N59" s="95">
        <f t="shared" si="32"/>
        <v>-10780.2</v>
      </c>
      <c r="O59" s="59"/>
      <c r="P59" s="64"/>
    </row>
    <row r="60" spans="1:16" s="13" customFormat="1" ht="12">
      <c r="A60" s="20" t="s">
        <v>42</v>
      </c>
      <c r="B60" s="39">
        <v>29575</v>
      </c>
      <c r="C60" s="119">
        <v>75</v>
      </c>
      <c r="D60" s="108">
        <v>279</v>
      </c>
      <c r="E60" s="107">
        <v>18.1</v>
      </c>
      <c r="F60" s="25">
        <f t="shared" si="25"/>
        <v>118300</v>
      </c>
      <c r="G60" s="74">
        <f t="shared" si="26"/>
        <v>126108</v>
      </c>
      <c r="H60" s="36">
        <f t="shared" si="8"/>
        <v>31527</v>
      </c>
      <c r="I60" s="36">
        <f t="shared" si="27"/>
        <v>25221.600000000002</v>
      </c>
      <c r="J60" s="33">
        <f t="shared" si="28"/>
        <v>-6305.399999999998</v>
      </c>
      <c r="K60" s="36">
        <f t="shared" si="29"/>
        <v>18916.2</v>
      </c>
      <c r="L60" s="32">
        <f t="shared" si="30"/>
        <v>-12610.8</v>
      </c>
      <c r="M60" s="73">
        <f t="shared" si="31"/>
        <v>12610.800000000001</v>
      </c>
      <c r="N60" s="95">
        <f t="shared" si="32"/>
        <v>-18916.199999999997</v>
      </c>
      <c r="O60" s="61"/>
      <c r="P60" s="62"/>
    </row>
    <row r="61" spans="1:16" s="13" customFormat="1" ht="12">
      <c r="A61" s="48" t="s">
        <v>45</v>
      </c>
      <c r="B61" s="39">
        <v>1698</v>
      </c>
      <c r="C61" s="119">
        <v>75</v>
      </c>
      <c r="D61" s="108">
        <v>16</v>
      </c>
      <c r="E61" s="107"/>
      <c r="F61" s="49">
        <f t="shared" si="25"/>
        <v>6792</v>
      </c>
      <c r="G61" s="74">
        <f t="shared" si="26"/>
        <v>7232</v>
      </c>
      <c r="H61" s="36">
        <f t="shared" si="8"/>
        <v>1808</v>
      </c>
      <c r="I61" s="36">
        <f t="shared" si="27"/>
        <v>1446.4</v>
      </c>
      <c r="J61" s="33">
        <f t="shared" si="28"/>
        <v>-361.5999999999999</v>
      </c>
      <c r="K61" s="36">
        <f t="shared" si="29"/>
        <v>1084.8</v>
      </c>
      <c r="L61" s="32">
        <f t="shared" si="30"/>
        <v>-723.2</v>
      </c>
      <c r="M61" s="73">
        <f t="shared" si="31"/>
        <v>723.2</v>
      </c>
      <c r="N61" s="95">
        <f t="shared" si="32"/>
        <v>-1084.8</v>
      </c>
      <c r="O61" s="61"/>
      <c r="P61" s="62"/>
    </row>
    <row r="62" spans="1:16" s="13" customFormat="1" ht="12.75" thickBot="1">
      <c r="A62" s="20"/>
      <c r="B62" s="39"/>
      <c r="C62" s="118"/>
      <c r="D62" s="107"/>
      <c r="E62" s="107"/>
      <c r="F62" s="25"/>
      <c r="G62" s="74"/>
      <c r="H62" s="36"/>
      <c r="I62" s="36"/>
      <c r="J62" s="33"/>
      <c r="K62" s="36"/>
      <c r="L62" s="32"/>
      <c r="M62" s="73"/>
      <c r="N62" s="95"/>
      <c r="O62" s="61"/>
      <c r="P62" s="62"/>
    </row>
    <row r="63" spans="1:16" s="13" customFormat="1" ht="12.75" thickBot="1">
      <c r="A63" s="57" t="s">
        <v>49</v>
      </c>
      <c r="B63" s="39"/>
      <c r="C63" s="118"/>
      <c r="D63" s="107"/>
      <c r="E63" s="107"/>
      <c r="F63" s="25"/>
      <c r="G63" s="74"/>
      <c r="H63" s="36"/>
      <c r="I63" s="36"/>
      <c r="J63" s="33"/>
      <c r="K63" s="36"/>
      <c r="L63" s="32"/>
      <c r="M63" s="73"/>
      <c r="N63" s="95"/>
      <c r="O63" s="61"/>
      <c r="P63" s="62"/>
    </row>
    <row r="64" spans="1:16" s="13" customFormat="1" ht="12">
      <c r="A64" s="20" t="s">
        <v>7</v>
      </c>
      <c r="B64" s="39">
        <v>75709.25</v>
      </c>
      <c r="C64" s="119">
        <v>75</v>
      </c>
      <c r="D64" s="108">
        <v>357</v>
      </c>
      <c r="E64" s="126">
        <v>47.4</v>
      </c>
      <c r="F64" s="25">
        <f>B64*4</f>
        <v>302837</v>
      </c>
      <c r="G64" s="74">
        <f>SUM(D64*905)</f>
        <v>323085</v>
      </c>
      <c r="H64" s="36">
        <f t="shared" si="8"/>
        <v>80771.25</v>
      </c>
      <c r="I64" s="36">
        <f>G64*$I$2</f>
        <v>64617</v>
      </c>
      <c r="J64" s="33">
        <f>SUM(I64-H64)</f>
        <v>-16154.25</v>
      </c>
      <c r="K64" s="36">
        <f>G64*$K$2</f>
        <v>48462.75</v>
      </c>
      <c r="L64" s="32">
        <f>SUM(K64-H64)</f>
        <v>-32308.5</v>
      </c>
      <c r="M64" s="73">
        <f>G64*$M$2</f>
        <v>32308.5</v>
      </c>
      <c r="N64" s="95">
        <f>SUM(M64-H64)</f>
        <v>-48462.75</v>
      </c>
      <c r="O64" s="59"/>
      <c r="P64" s="52"/>
    </row>
    <row r="65" spans="1:16" s="13" customFormat="1" ht="12.75" thickBot="1">
      <c r="A65" s="20"/>
      <c r="B65" s="39"/>
      <c r="C65" s="118"/>
      <c r="D65" s="107"/>
      <c r="E65" s="107"/>
      <c r="F65" s="25"/>
      <c r="G65" s="74"/>
      <c r="H65" s="36"/>
      <c r="I65" s="36"/>
      <c r="J65" s="33"/>
      <c r="K65" s="36"/>
      <c r="L65" s="32"/>
      <c r="M65" s="73"/>
      <c r="N65" s="94"/>
      <c r="O65" s="59"/>
      <c r="P65" s="52"/>
    </row>
    <row r="66" spans="1:16" s="13" customFormat="1" ht="12.75" thickBot="1">
      <c r="A66" s="67" t="s">
        <v>51</v>
      </c>
      <c r="B66" s="68">
        <f>SUM(B8:B65)</f>
        <v>909744.25</v>
      </c>
      <c r="C66" s="120"/>
      <c r="D66" s="109"/>
      <c r="E66" s="109"/>
      <c r="F66" s="69"/>
      <c r="G66" s="83"/>
      <c r="H66" s="70">
        <f>SUM(H8:H65)</f>
        <v>968523.5</v>
      </c>
      <c r="I66" s="70"/>
      <c r="J66" s="71">
        <f>SUM(J8:J65)</f>
        <v>-193704.69999999998</v>
      </c>
      <c r="K66" s="70"/>
      <c r="L66" s="72">
        <f>SUM(L8:L65)</f>
        <v>-387409.39999999997</v>
      </c>
      <c r="M66" s="87"/>
      <c r="N66" s="96">
        <f>SUM(N8:N65)</f>
        <v>-581114.1000000001</v>
      </c>
      <c r="O66" s="59"/>
      <c r="P66" s="52"/>
    </row>
    <row r="67" spans="1:16" s="13" customFormat="1" ht="12">
      <c r="A67" s="75"/>
      <c r="B67" s="76"/>
      <c r="C67" s="110"/>
      <c r="D67" s="110"/>
      <c r="E67" s="110"/>
      <c r="F67" s="77"/>
      <c r="G67" s="77"/>
      <c r="H67" s="78"/>
      <c r="I67" s="78"/>
      <c r="J67" s="79"/>
      <c r="K67" s="78"/>
      <c r="L67" s="79"/>
      <c r="M67" s="79"/>
      <c r="N67" s="75"/>
      <c r="O67" s="59"/>
      <c r="P67" s="64"/>
    </row>
    <row r="68" ht="12.75">
      <c r="A68" s="12" t="s">
        <v>56</v>
      </c>
    </row>
    <row r="69" ht="12">
      <c r="A69" s="10" t="s">
        <v>57</v>
      </c>
    </row>
  </sheetData>
  <sheetProtection/>
  <mergeCells count="4">
    <mergeCell ref="M2:N2"/>
    <mergeCell ref="B2:F2"/>
    <mergeCell ref="I2:J2"/>
    <mergeCell ref="K2:L2"/>
  </mergeCells>
  <printOptions gridLines="1"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&amp;LDokumentnr. 928024 Beregning gebyr for lån af haller&amp;CSide &amp;P</oddFooter>
  </headerFooter>
  <ignoredErrors>
    <ignoredError sqref="E10:E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Esbjerg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-08-10-2013 - Bilag 319.02 gebyr beregning</dc:title>
  <dc:subject>NOTAT</dc:subject>
  <dc:creator>BERA</dc:creator>
  <cp:keywords/>
  <dc:description>26% gebyr beregning ved tilsvarende nedsættelse af lokaletilskudsprocenten</dc:description>
  <cp:lastModifiedBy>Berith Ellegaard Andreasen</cp:lastModifiedBy>
  <cp:lastPrinted>2013-10-01T10:29:55Z</cp:lastPrinted>
  <dcterms:created xsi:type="dcterms:W3CDTF">1997-09-19T08:41:02Z</dcterms:created>
  <dcterms:modified xsi:type="dcterms:W3CDTF">2013-10-01T10:47:25Z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Folkeoplysningsudvalg </vt:lpwstr>
  </property>
  <property fmtid="{D5CDD505-2E9C-101B-9397-08002B2CF9AE}" pid="4" name="MeetingTit">
    <vt:lpwstr>08-10-2013</vt:lpwstr>
  </property>
  <property fmtid="{D5CDD505-2E9C-101B-9397-08002B2CF9AE}" pid="5" name="MeetingDateAndTi">
    <vt:lpwstr>08-10-2013 fra 19:00 - 21:00</vt:lpwstr>
  </property>
  <property fmtid="{D5CDD505-2E9C-101B-9397-08002B2CF9AE}" pid="6" name="AccessLevelNa">
    <vt:lpwstr>Åben</vt:lpwstr>
  </property>
  <property fmtid="{D5CDD505-2E9C-101B-9397-08002B2CF9AE}" pid="7" name="Fusion">
    <vt:lpwstr>1398256</vt:lpwstr>
  </property>
  <property fmtid="{D5CDD505-2E9C-101B-9397-08002B2CF9AE}" pid="8" name="SortOrd">
    <vt:lpwstr>2</vt:lpwstr>
  </property>
  <property fmtid="{D5CDD505-2E9C-101B-9397-08002B2CF9AE}" pid="9" name="MeetingEndDa">
    <vt:lpwstr>2013-10-08T21:00:00Z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135460/13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2013-10-08T19:00:00Z</vt:lpwstr>
  </property>
  <property fmtid="{D5CDD505-2E9C-101B-9397-08002B2CF9AE}" pid="14" name="PWDescripti">
    <vt:lpwstr/>
  </property>
  <property fmtid="{D5CDD505-2E9C-101B-9397-08002B2CF9AE}" pid="15" name="U">
    <vt:lpwstr>1235227</vt:lpwstr>
  </property>
  <property fmtid="{D5CDD505-2E9C-101B-9397-08002B2CF9AE}" pid="16" name="PWFileTy">
    <vt:lpwstr>.XLS</vt:lpwstr>
  </property>
  <property fmtid="{D5CDD505-2E9C-101B-9397-08002B2CF9AE}" pid="17" name="Agenda">
    <vt:lpwstr>1645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